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f\Desktop\Yeni klasör (3)\"/>
    </mc:Choice>
  </mc:AlternateContent>
  <bookViews>
    <workbookView xWindow="0" yWindow="0" windowWidth="28800" windowHeight="12450"/>
  </bookViews>
  <sheets>
    <sheet name="Sayf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" i="1" l="1"/>
  <c r="U16" i="1"/>
  <c r="G16" i="1"/>
  <c r="V15" i="1"/>
  <c r="W15" i="1" s="1"/>
  <c r="Z15" i="1" s="1"/>
  <c r="P15" i="1"/>
  <c r="N15" i="1"/>
  <c r="M15" i="1"/>
  <c r="L15" i="1"/>
  <c r="K15" i="1"/>
  <c r="J15" i="1"/>
  <c r="Q15" i="1" s="1"/>
  <c r="I15" i="1"/>
  <c r="H15" i="1"/>
  <c r="T15" i="1" s="1"/>
  <c r="J14" i="1"/>
  <c r="H14" i="1"/>
  <c r="N14" i="1" s="1"/>
  <c r="V13" i="1"/>
  <c r="W13" i="1" s="1"/>
  <c r="Z13" i="1" s="1"/>
  <c r="P13" i="1"/>
  <c r="N13" i="1"/>
  <c r="M13" i="1"/>
  <c r="L13" i="1"/>
  <c r="K13" i="1"/>
  <c r="J13" i="1"/>
  <c r="Q13" i="1" s="1"/>
  <c r="I13" i="1"/>
  <c r="H13" i="1"/>
  <c r="T13" i="1" s="1"/>
  <c r="J12" i="1"/>
  <c r="H12" i="1"/>
  <c r="N12" i="1" s="1"/>
  <c r="V11" i="1"/>
  <c r="W11" i="1" s="1"/>
  <c r="Z11" i="1" s="1"/>
  <c r="P11" i="1"/>
  <c r="N11" i="1"/>
  <c r="M11" i="1"/>
  <c r="L11" i="1"/>
  <c r="K11" i="1"/>
  <c r="J11" i="1"/>
  <c r="Q11" i="1" s="1"/>
  <c r="I11" i="1"/>
  <c r="H11" i="1"/>
  <c r="T11" i="1" s="1"/>
  <c r="H10" i="1"/>
  <c r="N10" i="1" s="1"/>
  <c r="V9" i="1"/>
  <c r="W9" i="1" s="1"/>
  <c r="Z9" i="1" s="1"/>
  <c r="P9" i="1"/>
  <c r="N9" i="1"/>
  <c r="M9" i="1"/>
  <c r="L9" i="1"/>
  <c r="K9" i="1"/>
  <c r="J9" i="1"/>
  <c r="Q9" i="1" s="1"/>
  <c r="I9" i="1"/>
  <c r="H9" i="1"/>
  <c r="T9" i="1" s="1"/>
  <c r="H8" i="1"/>
  <c r="N8" i="1" s="1"/>
  <c r="H7" i="1"/>
  <c r="M6" i="1"/>
  <c r="H6" i="1"/>
  <c r="L6" i="1" s="1"/>
  <c r="K5" i="1"/>
  <c r="H5" i="1"/>
  <c r="N5" i="1" s="1"/>
  <c r="P4" i="1"/>
  <c r="N4" i="1"/>
  <c r="M4" i="1"/>
  <c r="L4" i="1"/>
  <c r="H4" i="1"/>
  <c r="K4" i="1" s="1"/>
  <c r="J3" i="1"/>
  <c r="H3" i="1"/>
  <c r="M3" i="1" s="1"/>
  <c r="N6" i="1" l="1"/>
  <c r="I7" i="1"/>
  <c r="O7" i="1" s="1"/>
  <c r="P8" i="1"/>
  <c r="P10" i="1"/>
  <c r="P12" i="1"/>
  <c r="P14" i="1"/>
  <c r="T7" i="1"/>
  <c r="T3" i="1"/>
  <c r="T5" i="1"/>
  <c r="J7" i="1"/>
  <c r="I3" i="1"/>
  <c r="V3" i="1"/>
  <c r="W3" i="1" s="1"/>
  <c r="I5" i="1"/>
  <c r="P6" i="1"/>
  <c r="K7" i="1"/>
  <c r="J5" i="1"/>
  <c r="L7" i="1"/>
  <c r="M7" i="1"/>
  <c r="M16" i="1" s="1"/>
  <c r="T8" i="1"/>
  <c r="T10" i="1"/>
  <c r="T12" i="1"/>
  <c r="T14" i="1"/>
  <c r="L3" i="1"/>
  <c r="Q3" i="1" s="1"/>
  <c r="L5" i="1"/>
  <c r="N7" i="1"/>
  <c r="I8" i="1"/>
  <c r="O9" i="1"/>
  <c r="I10" i="1"/>
  <c r="O11" i="1"/>
  <c r="I12" i="1"/>
  <c r="O13" i="1"/>
  <c r="I14" i="1"/>
  <c r="O15" i="1"/>
  <c r="H16" i="1"/>
  <c r="K3" i="1"/>
  <c r="N3" i="1"/>
  <c r="N16" i="1" s="1"/>
  <c r="T4" i="1"/>
  <c r="K10" i="1"/>
  <c r="K12" i="1"/>
  <c r="K14" i="1"/>
  <c r="J16" i="1"/>
  <c r="I4" i="1"/>
  <c r="O4" i="1" s="1"/>
  <c r="O5" i="1"/>
  <c r="J6" i="1"/>
  <c r="L8" i="1"/>
  <c r="R9" i="1"/>
  <c r="S9" i="1" s="1"/>
  <c r="L10" i="1"/>
  <c r="R11" i="1"/>
  <c r="S11" i="1" s="1"/>
  <c r="L12" i="1"/>
  <c r="V12" i="1" s="1"/>
  <c r="W12" i="1" s="1"/>
  <c r="Z12" i="1" s="1"/>
  <c r="R13" i="1"/>
  <c r="S13" i="1" s="1"/>
  <c r="L14" i="1"/>
  <c r="V14" i="1" s="1"/>
  <c r="W14" i="1" s="1"/>
  <c r="Z14" i="1" s="1"/>
  <c r="R15" i="1"/>
  <c r="S15" i="1" s="1"/>
  <c r="J8" i="1"/>
  <c r="I6" i="1"/>
  <c r="O6" i="1" s="1"/>
  <c r="P7" i="1"/>
  <c r="P3" i="1"/>
  <c r="J4" i="1"/>
  <c r="P5" i="1"/>
  <c r="K6" i="1"/>
  <c r="M8" i="1"/>
  <c r="M10" i="1"/>
  <c r="M12" i="1"/>
  <c r="M14" i="1"/>
  <c r="M5" i="1"/>
  <c r="T6" i="1"/>
  <c r="J10" i="1"/>
  <c r="K8" i="1"/>
  <c r="I34" i="1" l="1"/>
  <c r="G26" i="1"/>
  <c r="R8" i="1"/>
  <c r="S8" i="1" s="1"/>
  <c r="Z3" i="1"/>
  <c r="R6" i="1"/>
  <c r="S6" i="1" s="1"/>
  <c r="Y6" i="1" s="1"/>
  <c r="V8" i="1"/>
  <c r="W8" i="1" s="1"/>
  <c r="Z8" i="1" s="1"/>
  <c r="Q8" i="1"/>
  <c r="O14" i="1"/>
  <c r="AC15" i="1"/>
  <c r="Y15" i="1"/>
  <c r="O3" i="1"/>
  <c r="O12" i="1"/>
  <c r="AC13" i="1"/>
  <c r="Y13" i="1"/>
  <c r="O10" i="1"/>
  <c r="I16" i="1"/>
  <c r="G25" i="1"/>
  <c r="R5" i="1"/>
  <c r="S5" i="1" s="1"/>
  <c r="Y5" i="1" s="1"/>
  <c r="AC11" i="1"/>
  <c r="Y11" i="1"/>
  <c r="O8" i="1"/>
  <c r="Q12" i="1"/>
  <c r="R12" i="1" s="1"/>
  <c r="S12" i="1" s="1"/>
  <c r="Q14" i="1"/>
  <c r="R14" i="1" s="1"/>
  <c r="S14" i="1" s="1"/>
  <c r="Q5" i="1"/>
  <c r="V5" i="1"/>
  <c r="W5" i="1" s="1"/>
  <c r="Z5" i="1" s="1"/>
  <c r="V10" i="1"/>
  <c r="W10" i="1" s="1"/>
  <c r="Z10" i="1" s="1"/>
  <c r="Q10" i="1"/>
  <c r="R10" i="1" s="1"/>
  <c r="S10" i="1" s="1"/>
  <c r="V4" i="1"/>
  <c r="W4" i="1" s="1"/>
  <c r="Z4" i="1" s="1"/>
  <c r="Q4" i="1"/>
  <c r="R4" i="1" s="1"/>
  <c r="S4" i="1" s="1"/>
  <c r="AC9" i="1"/>
  <c r="Y9" i="1"/>
  <c r="Q7" i="1"/>
  <c r="R7" i="1" s="1"/>
  <c r="S7" i="1" s="1"/>
  <c r="Y7" i="1" s="1"/>
  <c r="V7" i="1"/>
  <c r="W7" i="1" s="1"/>
  <c r="Z7" i="1" s="1"/>
  <c r="R3" i="1"/>
  <c r="P16" i="1"/>
  <c r="K16" i="1"/>
  <c r="I35" i="1" s="1"/>
  <c r="L16" i="1"/>
  <c r="V6" i="1"/>
  <c r="W6" i="1" s="1"/>
  <c r="Z6" i="1" s="1"/>
  <c r="Q6" i="1"/>
  <c r="T16" i="1"/>
  <c r="AC12" i="1" l="1"/>
  <c r="Y12" i="1"/>
  <c r="AC10" i="1"/>
  <c r="Y10" i="1"/>
  <c r="I36" i="1"/>
  <c r="G24" i="1"/>
  <c r="Z16" i="1"/>
  <c r="Y4" i="1"/>
  <c r="AC4" i="1"/>
  <c r="W16" i="1"/>
  <c r="N27" i="1"/>
  <c r="AC14" i="1"/>
  <c r="Y14" i="1"/>
  <c r="AC8" i="1"/>
  <c r="Y8" i="1"/>
  <c r="R16" i="1"/>
  <c r="S3" i="1"/>
  <c r="V16" i="1"/>
  <c r="O16" i="1"/>
  <c r="Q16" i="1"/>
  <c r="I37" i="1"/>
  <c r="AC3" i="1" l="1"/>
  <c r="S16" i="1"/>
  <c r="AC16" i="1" s="1"/>
  <c r="Y3" i="1"/>
  <c r="Y16" i="1" s="1"/>
  <c r="T27" i="1" s="1"/>
  <c r="G28" i="1" s="1"/>
</calcChain>
</file>

<file path=xl/sharedStrings.xml><?xml version="1.0" encoding="utf-8"?>
<sst xmlns="http://schemas.openxmlformats.org/spreadsheetml/2006/main" count="48" uniqueCount="41">
  <si>
    <t>…………………………. 2022 YILI ŞUBAT AYI İŞKUR TYP BORDROSU</t>
  </si>
  <si>
    <t>SIRA NO</t>
  </si>
  <si>
    <t>ADI SOYADI</t>
  </si>
  <si>
    <t>T.C KİMLİK NO</t>
  </si>
  <si>
    <t>GÜNLÜK ÜCRET</t>
  </si>
  <si>
    <t>ÇALIŞILAN GÜN</t>
  </si>
  <si>
    <t>BRUT TOPLAM</t>
  </si>
  <si>
    <t>Genel Sağlık Sigortası Devlet %7.5</t>
  </si>
  <si>
    <t>Genel Sağlık Sigortası Kişi %5</t>
  </si>
  <si>
    <t>Malüllük Yaşlılık Ölüm Devlet(%11)</t>
  </si>
  <si>
    <t>Malüllük Yaşlılık Ölüm Kişi (%9)</t>
  </si>
  <si>
    <t>İşsizlik işv. Primi Devlet %2</t>
  </si>
  <si>
    <t>Kısa Vadeli Sigorta Kolları Primi %2</t>
  </si>
  <si>
    <t>Kurum Maliyeti</t>
  </si>
  <si>
    <t>İşsizlik Primi Kişi %1</t>
  </si>
  <si>
    <t>SSK İŞÇİ PAYI %14</t>
  </si>
  <si>
    <t>GELİR VERGİSİ MATRAHI</t>
  </si>
  <si>
    <t>GELİR VERGİSİ
İSTİSNA</t>
  </si>
  <si>
    <t>DAMGA VERGİSİ
İSTİSNA</t>
  </si>
  <si>
    <t>İCRA</t>
  </si>
  <si>
    <t>KESİNTİLER TOPLAMI</t>
  </si>
  <si>
    <t>NET  ÜCRET</t>
  </si>
  <si>
    <t>ASGARİ GEÇİM İNDİRİMİ</t>
  </si>
  <si>
    <t>VERGİ DAİRESİNE YATACAK MİKTAR</t>
  </si>
  <si>
    <t>NET ELE GEÇECEK MİKTAR</t>
  </si>
  <si>
    <r>
      <rPr>
        <b/>
        <sz val="12"/>
        <color rgb="FFFF0000"/>
        <rFont val="Times New Roman"/>
        <family val="1"/>
        <charset val="1"/>
      </rPr>
      <t>Not :</t>
    </r>
    <r>
      <rPr>
        <sz val="12"/>
        <rFont val="Times New Roman"/>
        <family val="1"/>
        <charset val="1"/>
      </rPr>
      <t xml:space="preserve"> Bu hücre, hesaplama sonunda Kırmızı olmalı, Beyaz olması durumunda ise değeri "0" olmalıdır. Aksi durumda Gelir vergisini kontrol ediniz.</t>
    </r>
  </si>
  <si>
    <t>TOPLAM</t>
  </si>
  <si>
    <t xml:space="preserve">    </t>
  </si>
  <si>
    <t xml:space="preserve"> </t>
  </si>
  <si>
    <t>Tehlike Sınıfı</t>
  </si>
  <si>
    <t>İşv. Prim oranı</t>
  </si>
  <si>
    <t>Not: sadece günlük ücreti ve çalışılan gün sayısını girmeniz yeterli. Bütün kesintiler ve net ücret otomatik olarak yazılacaktır. Asgari geçim indirimi programa eklenmemiştir. Kendi durumunuza göre asgari geçim tutarını ekleyebilirsiniz.</t>
  </si>
  <si>
    <t>Ssk işv. Primi</t>
  </si>
  <si>
    <t>Ssk işçi Primi</t>
  </si>
  <si>
    <t>İşsizlik İşveren  Primi</t>
  </si>
  <si>
    <t>SGK</t>
  </si>
  <si>
    <t>MUHTASAR</t>
  </si>
  <si>
    <t>Kısa Vadeli Sigorta Kolları Primi</t>
  </si>
  <si>
    <t>Malüllük Yaşlılık ve Ölüm Sigortası Primi</t>
  </si>
  <si>
    <t>Genel Sağlık Sigortası Primi</t>
  </si>
  <si>
    <t>İşsizliK sigortası Primi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</si>
</sst>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1F]General"/>
    <numFmt numFmtId="165" formatCode="#,##0.00\ _₺"/>
  </numFmts>
  <fonts count="17">
    <font>
      <sz val="11"/>
      <color theme="1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i/>
      <sz val="11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b/>
      <sz val="12"/>
      <color theme="1"/>
      <name val="Times New Roman"/>
      <family val="1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i/>
      <sz val="12"/>
      <name val="Times New Roman"/>
      <family val="1"/>
      <charset val="1"/>
    </font>
    <font>
      <b/>
      <sz val="11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162"/>
    </font>
    <font>
      <sz val="11"/>
      <name val="Arial Tur"/>
      <charset val="1"/>
    </font>
    <font>
      <u/>
      <sz val="10"/>
      <color rgb="FF0000FF"/>
      <name val="Arial Tur"/>
      <charset val="1"/>
    </font>
    <font>
      <u/>
      <sz val="12"/>
      <color rgb="FF0000FF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66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202020"/>
      </left>
      <right style="double">
        <color rgb="FF202020"/>
      </right>
      <top style="double">
        <color rgb="FF202020"/>
      </top>
      <bottom style="double">
        <color rgb="FF202020"/>
      </bottom>
      <diagonal/>
    </border>
    <border>
      <left style="double">
        <color rgb="FF202020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5" fillId="0" borderId="0" applyBorder="0" applyProtection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0" fontId="2" fillId="0" borderId="0" xfId="0" applyFont="1"/>
    <xf numFmtId="0" fontId="3" fillId="0" borderId="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wrapText="1" shrinkToFit="1"/>
    </xf>
    <xf numFmtId="0" fontId="5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vertical="center"/>
    </xf>
    <xf numFmtId="49" fontId="7" fillId="2" borderId="4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 shrinkToFit="1" readingOrder="1"/>
    </xf>
    <xf numFmtId="1" fontId="7" fillId="3" borderId="4" xfId="0" applyNumberFormat="1" applyFont="1" applyFill="1" applyBorder="1" applyAlignment="1">
      <alignment horizontal="center" vertical="center" shrinkToFit="1" readingOrder="1"/>
    </xf>
    <xf numFmtId="4" fontId="2" fillId="0" borderId="4" xfId="0" applyNumberFormat="1" applyFont="1" applyBorder="1" applyAlignment="1">
      <alignment horizontal="center" vertical="center" shrinkToFit="1" readingOrder="1"/>
    </xf>
    <xf numFmtId="4" fontId="9" fillId="0" borderId="4" xfId="0" applyNumberFormat="1" applyFont="1" applyBorder="1" applyAlignment="1">
      <alignment horizontal="center" vertical="center" shrinkToFit="1" readingOrder="1"/>
    </xf>
    <xf numFmtId="2" fontId="2" fillId="0" borderId="4" xfId="0" applyNumberFormat="1" applyFont="1" applyBorder="1" applyAlignment="1">
      <alignment horizontal="center" vertical="center" shrinkToFit="1" readingOrder="1"/>
    </xf>
    <xf numFmtId="2" fontId="2" fillId="4" borderId="4" xfId="0" applyNumberFormat="1" applyFont="1" applyFill="1" applyBorder="1" applyAlignment="1">
      <alignment horizontal="center" vertical="center" shrinkToFit="1" readingOrder="1"/>
    </xf>
    <xf numFmtId="2" fontId="2" fillId="5" borderId="4" xfId="0" applyNumberFormat="1" applyFont="1" applyFill="1" applyBorder="1" applyAlignment="1">
      <alignment horizontal="center" vertical="center" shrinkToFit="1" readingOrder="1"/>
    </xf>
    <xf numFmtId="0" fontId="10" fillId="6" borderId="4" xfId="0" applyFont="1" applyFill="1" applyBorder="1" applyAlignment="1">
      <alignment horizontal="center" shrinkToFit="1" readingOrder="1"/>
    </xf>
    <xf numFmtId="2" fontId="2" fillId="0" borderId="4" xfId="0" applyNumberFormat="1" applyFont="1" applyBorder="1" applyAlignment="1">
      <alignment shrinkToFit="1" readingOrder="1"/>
    </xf>
    <xf numFmtId="0" fontId="11" fillId="0" borderId="0" xfId="0" applyFont="1" applyAlignment="1">
      <alignment wrapText="1"/>
    </xf>
    <xf numFmtId="2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49" fontId="7" fillId="2" borderId="4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 readingOrder="1"/>
    </xf>
    <xf numFmtId="0" fontId="2" fillId="0" borderId="4" xfId="0" applyFont="1" applyBorder="1" applyAlignment="1">
      <alignment horizontal="center" vertical="center" shrinkToFit="1" readingOrder="1"/>
    </xf>
    <xf numFmtId="1" fontId="2" fillId="0" borderId="4" xfId="0" applyNumberFormat="1" applyFont="1" applyBorder="1" applyAlignment="1">
      <alignment horizontal="center" vertical="center" shrinkToFit="1" readingOrder="1"/>
    </xf>
    <xf numFmtId="4" fontId="13" fillId="0" borderId="4" xfId="0" applyNumberFormat="1" applyFont="1" applyBorder="1" applyAlignment="1">
      <alignment horizontal="center" vertical="center" shrinkToFit="1" readingOrder="1"/>
    </xf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/>
    <xf numFmtId="0" fontId="1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/>
    <xf numFmtId="2" fontId="2" fillId="0" borderId="0" xfId="0" applyNumberFormat="1" applyFont="1"/>
    <xf numFmtId="2" fontId="2" fillId="6" borderId="0" xfId="0" applyNumberFormat="1" applyFont="1" applyFill="1"/>
    <xf numFmtId="0" fontId="2" fillId="0" borderId="0" xfId="0" applyFont="1" applyBorder="1" applyAlignment="1">
      <alignment horizontal="left" wrapText="1"/>
    </xf>
    <xf numFmtId="4" fontId="2" fillId="0" borderId="0" xfId="0" applyNumberFormat="1" applyFont="1"/>
    <xf numFmtId="0" fontId="16" fillId="0" borderId="0" xfId="1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shrinkToFit="1"/>
    </xf>
    <xf numFmtId="0" fontId="12" fillId="0" borderId="5" xfId="0" applyFont="1" applyBorder="1"/>
    <xf numFmtId="165" fontId="12" fillId="0" borderId="5" xfId="0" applyNumberFormat="1" applyFont="1" applyBorder="1"/>
    <xf numFmtId="0" fontId="12" fillId="0" borderId="5" xfId="0" applyFont="1" applyBorder="1" applyAlignment="1">
      <alignment horizontal="center"/>
    </xf>
    <xf numFmtId="2" fontId="12" fillId="0" borderId="5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/>
    <xf numFmtId="4" fontId="5" fillId="0" borderId="7" xfId="0" applyNumberFormat="1" applyFont="1" applyBorder="1"/>
    <xf numFmtId="0" fontId="12" fillId="0" borderId="0" xfId="0" applyFont="1" applyAlignment="1">
      <alignment horizontal="center"/>
    </xf>
    <xf numFmtId="4" fontId="5" fillId="0" borderId="0" xfId="0" applyNumberFormat="1" applyFont="1"/>
    <xf numFmtId="0" fontId="0" fillId="7" borderId="4" xfId="0" applyFont="1" applyFill="1" applyBorder="1" applyAlignment="1">
      <alignment horizontal="left"/>
    </xf>
    <xf numFmtId="4" fontId="0" fillId="7" borderId="4" xfId="0" applyNumberFormat="1" applyFont="1" applyFill="1" applyBorder="1"/>
    <xf numFmtId="4" fontId="0" fillId="0" borderId="0" xfId="0" applyNumberFormat="1"/>
  </cellXfs>
  <cellStyles count="2">
    <cellStyle name="Köprü" xfId="1" builtinId="8"/>
    <cellStyle name="Normal" xfId="0" builtinId="0"/>
  </cellStyles>
  <dxfs count="2">
    <dxf>
      <font>
        <b val="0"/>
        <color rgb="FF800080"/>
      </font>
      <fill>
        <patternFill>
          <bgColor rgb="FFFF99CC"/>
        </patternFill>
      </fill>
    </dxf>
    <dxf>
      <font>
        <b val="0"/>
        <color rgb="FF800080"/>
      </font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workbookViewId="0">
      <selection sqref="A1:XFD1048576"/>
    </sheetView>
  </sheetViews>
  <sheetFormatPr defaultColWidth="8.7109375" defaultRowHeight="15"/>
  <cols>
    <col min="1" max="1" width="5.28515625" style="35" customWidth="1"/>
    <col min="2" max="2" width="17.85546875" style="35" customWidth="1"/>
    <col min="3" max="3" width="4.85546875" style="35" hidden="1" customWidth="1"/>
    <col min="4" max="4" width="7.7109375" style="35" hidden="1" customWidth="1"/>
    <col min="5" max="5" width="14.42578125" style="36" customWidth="1"/>
    <col min="6" max="6" width="16" style="35" customWidth="1"/>
    <col min="7" max="7" width="12.28515625" style="35" customWidth="1"/>
    <col min="8" max="8" width="13" style="35" customWidth="1"/>
    <col min="9" max="9" width="12" style="35" customWidth="1"/>
    <col min="10" max="10" width="13" style="35" customWidth="1"/>
    <col min="11" max="11" width="12.42578125" style="35" customWidth="1"/>
    <col min="12" max="12" width="10.140625" style="35" customWidth="1"/>
    <col min="13" max="13" width="11.42578125" style="35" customWidth="1"/>
    <col min="14" max="14" width="12.5703125" style="35" customWidth="1"/>
    <col min="15" max="15" width="13" style="35" customWidth="1"/>
    <col min="16" max="16" width="11" style="35" customWidth="1"/>
    <col min="17" max="17" width="10.5703125" style="35" customWidth="1"/>
    <col min="18" max="20" width="11.7109375" style="35" customWidth="1"/>
    <col min="21" max="21" width="8.140625" style="35" customWidth="1"/>
    <col min="22" max="22" width="12.28515625" style="35" customWidth="1"/>
    <col min="23" max="23" width="12.5703125" style="35" customWidth="1"/>
    <col min="24" max="24" width="11" customWidth="1"/>
    <col min="25" max="25" width="14" style="38" customWidth="1"/>
    <col min="26" max="26" width="12.5703125" customWidth="1"/>
    <col min="27" max="27" width="36" style="35" customWidth="1"/>
  </cols>
  <sheetData>
    <row r="1" spans="1:31" s="6" customFormat="1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  <c r="X1" s="4"/>
      <c r="Y1" s="5"/>
      <c r="Z1" s="4"/>
    </row>
    <row r="2" spans="1:31" s="6" customFormat="1" ht="71.25">
      <c r="A2" s="7" t="s">
        <v>1</v>
      </c>
      <c r="B2" s="7" t="s">
        <v>2</v>
      </c>
      <c r="C2" s="7"/>
      <c r="D2" s="7"/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8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7" t="s">
        <v>21</v>
      </c>
      <c r="X2" s="9" t="s">
        <v>22</v>
      </c>
      <c r="Y2" s="9" t="s">
        <v>23</v>
      </c>
      <c r="Z2" s="9" t="s">
        <v>24</v>
      </c>
      <c r="AC2" s="10" t="s">
        <v>25</v>
      </c>
      <c r="AD2" s="10"/>
      <c r="AE2" s="10"/>
    </row>
    <row r="3" spans="1:31" s="6" customFormat="1" ht="15.75">
      <c r="A3" s="11">
        <v>1</v>
      </c>
      <c r="B3" s="12"/>
      <c r="C3" s="13"/>
      <c r="D3" s="13"/>
      <c r="E3" s="14"/>
      <c r="F3" s="15">
        <v>166.8</v>
      </c>
      <c r="G3" s="16">
        <v>30</v>
      </c>
      <c r="H3" s="17">
        <f>ROUND(F3*G3,2)</f>
        <v>5004</v>
      </c>
      <c r="I3" s="17">
        <f t="shared" ref="I3:I15" si="0">ROUND((H3*7.5/100),2)</f>
        <v>375.3</v>
      </c>
      <c r="J3" s="17">
        <f t="shared" ref="J3:J15" si="1">ROUND((H3*5/100),2)</f>
        <v>250.2</v>
      </c>
      <c r="K3" s="17">
        <f t="shared" ref="K3:K15" si="2">ROUND((H3*11/100),2)</f>
        <v>550.44000000000005</v>
      </c>
      <c r="L3" s="17">
        <f t="shared" ref="L3:L15" si="3">ROUND((H3*9/100),2)</f>
        <v>450.36</v>
      </c>
      <c r="M3" s="17">
        <f t="shared" ref="M3:M15" si="4">ROUND((H3*2/100),2)</f>
        <v>100.08</v>
      </c>
      <c r="N3" s="17">
        <f t="shared" ref="N3:N15" si="5">ROUND((H3*2/100),2)</f>
        <v>100.08</v>
      </c>
      <c r="O3" s="18">
        <f>ROUND((H3+I3+K3+M3+N3),2)</f>
        <v>6129.9</v>
      </c>
      <c r="P3" s="19">
        <f t="shared" ref="P3:P15" si="6">ROUND((H3*1/100),2)</f>
        <v>50.04</v>
      </c>
      <c r="Q3" s="19">
        <f t="shared" ref="Q3:Q15" si="7">ROUND(J3+L3,2)</f>
        <v>700.56</v>
      </c>
      <c r="R3" s="19">
        <f>ROUND(H3-(P3+Q3),2)</f>
        <v>4253.3999999999996</v>
      </c>
      <c r="S3" s="20">
        <f>ROUND((R3*15/100),2)</f>
        <v>638.01</v>
      </c>
      <c r="T3" s="21">
        <f>ROUND((H3*7.59/1000),2)</f>
        <v>37.979999999999997</v>
      </c>
      <c r="U3" s="19"/>
      <c r="V3" s="19">
        <f>ROUND((J3+L3+P3+U3),2)</f>
        <v>750.6</v>
      </c>
      <c r="W3" s="19">
        <f>ROUND(H3-V3,2)</f>
        <v>4253.3999999999996</v>
      </c>
      <c r="X3" s="22">
        <v>0</v>
      </c>
      <c r="Y3" s="23">
        <f>SUM(S3:T3)-S3-T3</f>
        <v>0</v>
      </c>
      <c r="Z3" s="23">
        <f>ROUND(W3+X3,2)</f>
        <v>4253.3999999999996</v>
      </c>
      <c r="AA3" s="24"/>
      <c r="AC3" s="25">
        <f t="shared" ref="AC3:AC16" si="8">S3-X3</f>
        <v>638.01</v>
      </c>
      <c r="AD3" s="26"/>
      <c r="AE3" s="26"/>
    </row>
    <row r="4" spans="1:31" s="6" customFormat="1" ht="15.75">
      <c r="A4" s="11">
        <v>2</v>
      </c>
      <c r="B4" s="12"/>
      <c r="C4" s="27"/>
      <c r="D4" s="27"/>
      <c r="E4" s="14"/>
      <c r="F4" s="15">
        <v>166.8</v>
      </c>
      <c r="G4" s="16">
        <v>8</v>
      </c>
      <c r="H4" s="17">
        <f t="shared" ref="H4:H15" si="9">ROUND(F4*G4,2)</f>
        <v>1334.4</v>
      </c>
      <c r="I4" s="17">
        <f t="shared" si="0"/>
        <v>100.08</v>
      </c>
      <c r="J4" s="17">
        <f t="shared" si="1"/>
        <v>66.72</v>
      </c>
      <c r="K4" s="17">
        <f t="shared" si="2"/>
        <v>146.78</v>
      </c>
      <c r="L4" s="17">
        <f t="shared" si="3"/>
        <v>120.1</v>
      </c>
      <c r="M4" s="17">
        <f t="shared" si="4"/>
        <v>26.69</v>
      </c>
      <c r="N4" s="17">
        <f t="shared" si="5"/>
        <v>26.69</v>
      </c>
      <c r="O4" s="18">
        <f t="shared" ref="O4:O15" si="10">ROUND((H4+I4+K4+M4+N4),2)</f>
        <v>1634.64</v>
      </c>
      <c r="P4" s="19">
        <f t="shared" si="6"/>
        <v>13.34</v>
      </c>
      <c r="Q4" s="19">
        <f t="shared" si="7"/>
        <v>186.82</v>
      </c>
      <c r="R4" s="19">
        <f t="shared" ref="R4:R14" si="11">ROUND(H4-(P4+Q4),2)</f>
        <v>1134.24</v>
      </c>
      <c r="S4" s="20">
        <f t="shared" ref="S4:S15" si="12">ROUND((R4*15/100),2)</f>
        <v>170.14</v>
      </c>
      <c r="T4" s="21">
        <f t="shared" ref="T4:T15" si="13">ROUND((H4*7.59/1000),2)</f>
        <v>10.130000000000001</v>
      </c>
      <c r="U4" s="19"/>
      <c r="V4" s="19">
        <f t="shared" ref="V4:V14" si="14">ROUND((J4+L4+P4+U4),2)</f>
        <v>200.16</v>
      </c>
      <c r="W4" s="19">
        <f>ROUND(H4-V4,2)</f>
        <v>1134.24</v>
      </c>
      <c r="X4" s="22">
        <v>0</v>
      </c>
      <c r="Y4" s="23">
        <f t="shared" ref="Y4:Y15" si="15">SUM(S4:T4)-S4-T4</f>
        <v>0</v>
      </c>
      <c r="Z4" s="23">
        <f t="shared" ref="Z4:Z14" si="16">ROUND(W4+X4,2)</f>
        <v>1134.24</v>
      </c>
      <c r="AA4" s="24"/>
      <c r="AC4" s="25">
        <f t="shared" si="8"/>
        <v>170.14</v>
      </c>
      <c r="AD4" s="28"/>
      <c r="AE4" s="28"/>
    </row>
    <row r="5" spans="1:31" s="6" customFormat="1" ht="15.75">
      <c r="A5" s="11">
        <v>3</v>
      </c>
      <c r="B5" s="12"/>
      <c r="C5" s="27"/>
      <c r="D5" s="27"/>
      <c r="E5" s="14"/>
      <c r="F5" s="15">
        <v>166.8</v>
      </c>
      <c r="G5" s="16">
        <v>30</v>
      </c>
      <c r="H5" s="17">
        <f t="shared" si="9"/>
        <v>5004</v>
      </c>
      <c r="I5" s="17">
        <f t="shared" si="0"/>
        <v>375.3</v>
      </c>
      <c r="J5" s="17">
        <f t="shared" si="1"/>
        <v>250.2</v>
      </c>
      <c r="K5" s="17">
        <f t="shared" si="2"/>
        <v>550.44000000000005</v>
      </c>
      <c r="L5" s="17">
        <f t="shared" si="3"/>
        <v>450.36</v>
      </c>
      <c r="M5" s="17">
        <f t="shared" si="4"/>
        <v>100.08</v>
      </c>
      <c r="N5" s="17">
        <f t="shared" si="5"/>
        <v>100.08</v>
      </c>
      <c r="O5" s="18">
        <f t="shared" si="10"/>
        <v>6129.9</v>
      </c>
      <c r="P5" s="19">
        <f t="shared" si="6"/>
        <v>50.04</v>
      </c>
      <c r="Q5" s="19">
        <f t="shared" si="7"/>
        <v>700.56</v>
      </c>
      <c r="R5" s="19">
        <f t="shared" si="11"/>
        <v>4253.3999999999996</v>
      </c>
      <c r="S5" s="20">
        <f t="shared" si="12"/>
        <v>638.01</v>
      </c>
      <c r="T5" s="21">
        <f t="shared" si="13"/>
        <v>37.979999999999997</v>
      </c>
      <c r="U5" s="19">
        <v>1063.3499999999999</v>
      </c>
      <c r="V5" s="19">
        <f t="shared" si="14"/>
        <v>1813.95</v>
      </c>
      <c r="W5" s="19">
        <f t="shared" ref="W5:W15" si="17">ROUND(H5-V5,2)</f>
        <v>3190.05</v>
      </c>
      <c r="X5" s="22">
        <v>0</v>
      </c>
      <c r="Y5" s="23">
        <f t="shared" si="15"/>
        <v>0</v>
      </c>
      <c r="Z5" s="23">
        <f t="shared" si="16"/>
        <v>3190.05</v>
      </c>
      <c r="AA5" s="24"/>
      <c r="AC5" s="25"/>
      <c r="AD5" s="28"/>
      <c r="AE5" s="28"/>
    </row>
    <row r="6" spans="1:31" s="6" customFormat="1" ht="15.75">
      <c r="A6" s="11">
        <v>4</v>
      </c>
      <c r="B6" s="12"/>
      <c r="C6" s="13"/>
      <c r="D6" s="13"/>
      <c r="E6" s="14"/>
      <c r="F6" s="15">
        <v>166.8</v>
      </c>
      <c r="G6" s="16">
        <v>8</v>
      </c>
      <c r="H6" s="17">
        <f t="shared" si="9"/>
        <v>1334.4</v>
      </c>
      <c r="I6" s="17">
        <f t="shared" si="0"/>
        <v>100.08</v>
      </c>
      <c r="J6" s="17">
        <f t="shared" si="1"/>
        <v>66.72</v>
      </c>
      <c r="K6" s="17">
        <f t="shared" si="2"/>
        <v>146.78</v>
      </c>
      <c r="L6" s="17">
        <f t="shared" si="3"/>
        <v>120.1</v>
      </c>
      <c r="M6" s="17">
        <f t="shared" si="4"/>
        <v>26.69</v>
      </c>
      <c r="N6" s="17">
        <f t="shared" si="5"/>
        <v>26.69</v>
      </c>
      <c r="O6" s="18">
        <f t="shared" si="10"/>
        <v>1634.64</v>
      </c>
      <c r="P6" s="19">
        <f t="shared" si="6"/>
        <v>13.34</v>
      </c>
      <c r="Q6" s="19">
        <f t="shared" si="7"/>
        <v>186.82</v>
      </c>
      <c r="R6" s="19">
        <f t="shared" si="11"/>
        <v>1134.24</v>
      </c>
      <c r="S6" s="20">
        <f t="shared" si="12"/>
        <v>170.14</v>
      </c>
      <c r="T6" s="21">
        <f t="shared" si="13"/>
        <v>10.130000000000001</v>
      </c>
      <c r="U6" s="19"/>
      <c r="V6" s="19">
        <f>ROUND((J6+L6+P6+U6),2)</f>
        <v>200.16</v>
      </c>
      <c r="W6" s="19">
        <f t="shared" si="17"/>
        <v>1134.24</v>
      </c>
      <c r="X6" s="22">
        <v>0</v>
      </c>
      <c r="Y6" s="23">
        <f t="shared" si="15"/>
        <v>0</v>
      </c>
      <c r="Z6" s="23">
        <f t="shared" si="16"/>
        <v>1134.24</v>
      </c>
      <c r="AA6" s="24"/>
      <c r="AC6" s="25"/>
      <c r="AD6" s="28"/>
      <c r="AE6" s="28"/>
    </row>
    <row r="7" spans="1:31" s="6" customFormat="1" ht="15.75">
      <c r="A7" s="11">
        <v>5</v>
      </c>
      <c r="B7" s="12"/>
      <c r="C7" s="13"/>
      <c r="D7" s="13"/>
      <c r="E7" s="14"/>
      <c r="F7" s="15">
        <v>166.8</v>
      </c>
      <c r="G7" s="16">
        <v>30</v>
      </c>
      <c r="H7" s="17">
        <f t="shared" si="9"/>
        <v>5004</v>
      </c>
      <c r="I7" s="17">
        <f t="shared" si="0"/>
        <v>375.3</v>
      </c>
      <c r="J7" s="17">
        <f t="shared" si="1"/>
        <v>250.2</v>
      </c>
      <c r="K7" s="17">
        <f t="shared" si="2"/>
        <v>550.44000000000005</v>
      </c>
      <c r="L7" s="17">
        <f t="shared" si="3"/>
        <v>450.36</v>
      </c>
      <c r="M7" s="17">
        <f t="shared" si="4"/>
        <v>100.08</v>
      </c>
      <c r="N7" s="17">
        <f t="shared" si="5"/>
        <v>100.08</v>
      </c>
      <c r="O7" s="18">
        <f t="shared" si="10"/>
        <v>6129.9</v>
      </c>
      <c r="P7" s="19">
        <f t="shared" si="6"/>
        <v>50.04</v>
      </c>
      <c r="Q7" s="19">
        <f t="shared" si="7"/>
        <v>700.56</v>
      </c>
      <c r="R7" s="19">
        <f t="shared" si="11"/>
        <v>4253.3999999999996</v>
      </c>
      <c r="S7" s="20">
        <f t="shared" si="12"/>
        <v>638.01</v>
      </c>
      <c r="T7" s="21">
        <f t="shared" si="13"/>
        <v>37.979999999999997</v>
      </c>
      <c r="U7" s="19"/>
      <c r="V7" s="19">
        <f t="shared" si="14"/>
        <v>750.6</v>
      </c>
      <c r="W7" s="19">
        <f t="shared" si="17"/>
        <v>4253.3999999999996</v>
      </c>
      <c r="X7" s="22">
        <v>0</v>
      </c>
      <c r="Y7" s="23">
        <f t="shared" si="15"/>
        <v>0</v>
      </c>
      <c r="Z7" s="23">
        <f t="shared" si="16"/>
        <v>4253.3999999999996</v>
      </c>
      <c r="AA7" s="24"/>
      <c r="AC7" s="25"/>
      <c r="AD7" s="28"/>
      <c r="AE7" s="28"/>
    </row>
    <row r="8" spans="1:31" s="6" customFormat="1" ht="15.75">
      <c r="A8" s="11">
        <v>6</v>
      </c>
      <c r="B8" s="12"/>
      <c r="C8" s="13"/>
      <c r="D8" s="13"/>
      <c r="E8" s="14"/>
      <c r="F8" s="15">
        <v>166.8</v>
      </c>
      <c r="G8" s="16">
        <v>30</v>
      </c>
      <c r="H8" s="17">
        <f t="shared" si="9"/>
        <v>5004</v>
      </c>
      <c r="I8" s="17">
        <f t="shared" si="0"/>
        <v>375.3</v>
      </c>
      <c r="J8" s="17">
        <f t="shared" si="1"/>
        <v>250.2</v>
      </c>
      <c r="K8" s="17">
        <f t="shared" si="2"/>
        <v>550.44000000000005</v>
      </c>
      <c r="L8" s="17">
        <f t="shared" si="3"/>
        <v>450.36</v>
      </c>
      <c r="M8" s="17">
        <f t="shared" si="4"/>
        <v>100.08</v>
      </c>
      <c r="N8" s="17">
        <f t="shared" si="5"/>
        <v>100.08</v>
      </c>
      <c r="O8" s="18">
        <f t="shared" si="10"/>
        <v>6129.9</v>
      </c>
      <c r="P8" s="19">
        <f t="shared" si="6"/>
        <v>50.04</v>
      </c>
      <c r="Q8" s="19">
        <f t="shared" si="7"/>
        <v>700.56</v>
      </c>
      <c r="R8" s="19">
        <f t="shared" si="11"/>
        <v>4253.3999999999996</v>
      </c>
      <c r="S8" s="20">
        <f t="shared" si="12"/>
        <v>638.01</v>
      </c>
      <c r="T8" s="21">
        <f t="shared" si="13"/>
        <v>37.979999999999997</v>
      </c>
      <c r="U8" s="19"/>
      <c r="V8" s="19">
        <f t="shared" si="14"/>
        <v>750.6</v>
      </c>
      <c r="W8" s="19">
        <f t="shared" si="17"/>
        <v>4253.3999999999996</v>
      </c>
      <c r="X8" s="22">
        <v>0</v>
      </c>
      <c r="Y8" s="23">
        <f t="shared" si="15"/>
        <v>0</v>
      </c>
      <c r="Z8" s="23">
        <f t="shared" si="16"/>
        <v>4253.3999999999996</v>
      </c>
      <c r="AA8" s="24"/>
      <c r="AC8" s="25">
        <f t="shared" si="8"/>
        <v>638.01</v>
      </c>
      <c r="AD8" s="28"/>
      <c r="AE8" s="28"/>
    </row>
    <row r="9" spans="1:31" s="6" customFormat="1" ht="15.75">
      <c r="A9" s="11">
        <v>7</v>
      </c>
      <c r="B9" s="12"/>
      <c r="C9" s="13"/>
      <c r="D9" s="13"/>
      <c r="E9" s="14"/>
      <c r="F9" s="15">
        <v>166.8</v>
      </c>
      <c r="G9" s="16">
        <v>26</v>
      </c>
      <c r="H9" s="17">
        <f t="shared" si="9"/>
        <v>4336.8</v>
      </c>
      <c r="I9" s="17">
        <f t="shared" si="0"/>
        <v>325.26</v>
      </c>
      <c r="J9" s="17">
        <f t="shared" si="1"/>
        <v>216.84</v>
      </c>
      <c r="K9" s="17">
        <f t="shared" si="2"/>
        <v>477.05</v>
      </c>
      <c r="L9" s="17">
        <f t="shared" si="3"/>
        <v>390.31</v>
      </c>
      <c r="M9" s="17">
        <f t="shared" si="4"/>
        <v>86.74</v>
      </c>
      <c r="N9" s="17">
        <f t="shared" si="5"/>
        <v>86.74</v>
      </c>
      <c r="O9" s="18">
        <f t="shared" si="10"/>
        <v>5312.59</v>
      </c>
      <c r="P9" s="19">
        <f t="shared" si="6"/>
        <v>43.37</v>
      </c>
      <c r="Q9" s="19">
        <f t="shared" si="7"/>
        <v>607.15</v>
      </c>
      <c r="R9" s="19">
        <f t="shared" si="11"/>
        <v>3686.28</v>
      </c>
      <c r="S9" s="20">
        <f t="shared" si="12"/>
        <v>552.94000000000005</v>
      </c>
      <c r="T9" s="21">
        <f t="shared" si="13"/>
        <v>32.92</v>
      </c>
      <c r="U9" s="19"/>
      <c r="V9" s="19">
        <f>ROUND((J9+L9+P9+U9),2)</f>
        <v>650.52</v>
      </c>
      <c r="W9" s="19">
        <f t="shared" si="17"/>
        <v>3686.28</v>
      </c>
      <c r="X9" s="22">
        <v>0</v>
      </c>
      <c r="Y9" s="23">
        <f t="shared" si="15"/>
        <v>0</v>
      </c>
      <c r="Z9" s="23">
        <f t="shared" si="16"/>
        <v>3686.28</v>
      </c>
      <c r="AA9" s="24"/>
      <c r="AC9" s="25">
        <f t="shared" si="8"/>
        <v>552.94000000000005</v>
      </c>
      <c r="AD9" s="28"/>
      <c r="AE9" s="28"/>
    </row>
    <row r="10" spans="1:31" s="6" customFormat="1" ht="15.75">
      <c r="A10" s="11">
        <v>8</v>
      </c>
      <c r="B10" s="12"/>
      <c r="C10" s="27"/>
      <c r="D10" s="27"/>
      <c r="E10" s="29"/>
      <c r="F10" s="15">
        <v>166.8</v>
      </c>
      <c r="G10" s="16">
        <v>30</v>
      </c>
      <c r="H10" s="17">
        <f t="shared" si="9"/>
        <v>5004</v>
      </c>
      <c r="I10" s="17">
        <f t="shared" si="0"/>
        <v>375.3</v>
      </c>
      <c r="J10" s="17">
        <f t="shared" si="1"/>
        <v>250.2</v>
      </c>
      <c r="K10" s="17">
        <f t="shared" si="2"/>
        <v>550.44000000000005</v>
      </c>
      <c r="L10" s="17">
        <f t="shared" si="3"/>
        <v>450.36</v>
      </c>
      <c r="M10" s="17">
        <f t="shared" si="4"/>
        <v>100.08</v>
      </c>
      <c r="N10" s="17">
        <f t="shared" si="5"/>
        <v>100.08</v>
      </c>
      <c r="O10" s="18">
        <f t="shared" si="10"/>
        <v>6129.9</v>
      </c>
      <c r="P10" s="19">
        <f t="shared" si="6"/>
        <v>50.04</v>
      </c>
      <c r="Q10" s="19">
        <f t="shared" si="7"/>
        <v>700.56</v>
      </c>
      <c r="R10" s="19">
        <f t="shared" si="11"/>
        <v>4253.3999999999996</v>
      </c>
      <c r="S10" s="20">
        <f t="shared" si="12"/>
        <v>638.01</v>
      </c>
      <c r="T10" s="21">
        <f t="shared" si="13"/>
        <v>37.979999999999997</v>
      </c>
      <c r="U10" s="19"/>
      <c r="V10" s="19">
        <f t="shared" si="14"/>
        <v>750.6</v>
      </c>
      <c r="W10" s="19">
        <f t="shared" si="17"/>
        <v>4253.3999999999996</v>
      </c>
      <c r="X10" s="22">
        <v>0</v>
      </c>
      <c r="Y10" s="23">
        <f t="shared" si="15"/>
        <v>0</v>
      </c>
      <c r="Z10" s="23">
        <f t="shared" si="16"/>
        <v>4253.3999999999996</v>
      </c>
      <c r="AA10" s="24"/>
      <c r="AC10" s="25">
        <f t="shared" si="8"/>
        <v>638.01</v>
      </c>
      <c r="AD10" s="28"/>
      <c r="AE10" s="28"/>
    </row>
    <row r="11" spans="1:31" s="6" customFormat="1" ht="15.75">
      <c r="A11" s="11">
        <v>9</v>
      </c>
      <c r="B11" s="12"/>
      <c r="C11" s="27"/>
      <c r="D11" s="27"/>
      <c r="E11" s="29"/>
      <c r="F11" s="15">
        <v>166.8</v>
      </c>
      <c r="G11" s="16">
        <v>26</v>
      </c>
      <c r="H11" s="17">
        <f t="shared" si="9"/>
        <v>4336.8</v>
      </c>
      <c r="I11" s="17">
        <f t="shared" si="0"/>
        <v>325.26</v>
      </c>
      <c r="J11" s="17">
        <f t="shared" si="1"/>
        <v>216.84</v>
      </c>
      <c r="K11" s="17">
        <f t="shared" si="2"/>
        <v>477.05</v>
      </c>
      <c r="L11" s="17">
        <f t="shared" si="3"/>
        <v>390.31</v>
      </c>
      <c r="M11" s="17">
        <f t="shared" si="4"/>
        <v>86.74</v>
      </c>
      <c r="N11" s="17">
        <f t="shared" si="5"/>
        <v>86.74</v>
      </c>
      <c r="O11" s="18">
        <f t="shared" si="10"/>
        <v>5312.59</v>
      </c>
      <c r="P11" s="19">
        <f t="shared" si="6"/>
        <v>43.37</v>
      </c>
      <c r="Q11" s="19">
        <f t="shared" si="7"/>
        <v>607.15</v>
      </c>
      <c r="R11" s="19">
        <f t="shared" si="11"/>
        <v>3686.28</v>
      </c>
      <c r="S11" s="20">
        <f t="shared" si="12"/>
        <v>552.94000000000005</v>
      </c>
      <c r="T11" s="21">
        <f t="shared" si="13"/>
        <v>32.92</v>
      </c>
      <c r="U11" s="19"/>
      <c r="V11" s="19">
        <f>ROUND((J11+L11+P11+U11),2)</f>
        <v>650.52</v>
      </c>
      <c r="W11" s="19">
        <f t="shared" si="17"/>
        <v>3686.28</v>
      </c>
      <c r="X11" s="22">
        <v>0</v>
      </c>
      <c r="Y11" s="23">
        <f t="shared" si="15"/>
        <v>0</v>
      </c>
      <c r="Z11" s="23">
        <f t="shared" si="16"/>
        <v>3686.28</v>
      </c>
      <c r="AA11" s="24"/>
      <c r="AC11" s="25">
        <f t="shared" si="8"/>
        <v>552.94000000000005</v>
      </c>
      <c r="AD11" s="28"/>
      <c r="AE11" s="28"/>
    </row>
    <row r="12" spans="1:31" s="6" customFormat="1" ht="15.75">
      <c r="A12" s="11">
        <v>10</v>
      </c>
      <c r="B12" s="12"/>
      <c r="C12" s="27"/>
      <c r="D12" s="27"/>
      <c r="E12" s="29"/>
      <c r="F12" s="15">
        <v>166.8</v>
      </c>
      <c r="G12" s="16">
        <v>30</v>
      </c>
      <c r="H12" s="17">
        <f t="shared" si="9"/>
        <v>5004</v>
      </c>
      <c r="I12" s="17">
        <f t="shared" si="0"/>
        <v>375.3</v>
      </c>
      <c r="J12" s="17">
        <f t="shared" si="1"/>
        <v>250.2</v>
      </c>
      <c r="K12" s="17">
        <f t="shared" si="2"/>
        <v>550.44000000000005</v>
      </c>
      <c r="L12" s="17">
        <f t="shared" si="3"/>
        <v>450.36</v>
      </c>
      <c r="M12" s="17">
        <f t="shared" si="4"/>
        <v>100.08</v>
      </c>
      <c r="N12" s="17">
        <f t="shared" si="5"/>
        <v>100.08</v>
      </c>
      <c r="O12" s="18">
        <f t="shared" si="10"/>
        <v>6129.9</v>
      </c>
      <c r="P12" s="19">
        <f t="shared" si="6"/>
        <v>50.04</v>
      </c>
      <c r="Q12" s="19">
        <f t="shared" si="7"/>
        <v>700.56</v>
      </c>
      <c r="R12" s="19">
        <f t="shared" si="11"/>
        <v>4253.3999999999996</v>
      </c>
      <c r="S12" s="20">
        <f t="shared" si="12"/>
        <v>638.01</v>
      </c>
      <c r="T12" s="21">
        <f t="shared" si="13"/>
        <v>37.979999999999997</v>
      </c>
      <c r="U12" s="19"/>
      <c r="V12" s="19">
        <f t="shared" si="14"/>
        <v>750.6</v>
      </c>
      <c r="W12" s="19">
        <f t="shared" si="17"/>
        <v>4253.3999999999996</v>
      </c>
      <c r="X12" s="22">
        <v>0</v>
      </c>
      <c r="Y12" s="23">
        <f t="shared" si="15"/>
        <v>0</v>
      </c>
      <c r="Z12" s="23">
        <f>ROUND(W12+X12,2)</f>
        <v>4253.3999999999996</v>
      </c>
      <c r="AA12" s="24"/>
      <c r="AC12" s="25">
        <f t="shared" si="8"/>
        <v>638.01</v>
      </c>
      <c r="AD12" s="28"/>
      <c r="AE12" s="28"/>
    </row>
    <row r="13" spans="1:31" s="6" customFormat="1" ht="15.75">
      <c r="A13" s="11">
        <v>11</v>
      </c>
      <c r="B13" s="12"/>
      <c r="C13" s="27"/>
      <c r="D13" s="27"/>
      <c r="E13" s="29"/>
      <c r="F13" s="15">
        <v>166.8</v>
      </c>
      <c r="G13" s="16">
        <v>30</v>
      </c>
      <c r="H13" s="17">
        <f t="shared" si="9"/>
        <v>5004</v>
      </c>
      <c r="I13" s="17">
        <f t="shared" si="0"/>
        <v>375.3</v>
      </c>
      <c r="J13" s="17">
        <f t="shared" si="1"/>
        <v>250.2</v>
      </c>
      <c r="K13" s="17">
        <f t="shared" si="2"/>
        <v>550.44000000000005</v>
      </c>
      <c r="L13" s="17">
        <f t="shared" si="3"/>
        <v>450.36</v>
      </c>
      <c r="M13" s="17">
        <f t="shared" si="4"/>
        <v>100.08</v>
      </c>
      <c r="N13" s="17">
        <f t="shared" si="5"/>
        <v>100.08</v>
      </c>
      <c r="O13" s="18">
        <f t="shared" si="10"/>
        <v>6129.9</v>
      </c>
      <c r="P13" s="19">
        <f t="shared" si="6"/>
        <v>50.04</v>
      </c>
      <c r="Q13" s="19">
        <f t="shared" si="7"/>
        <v>700.56</v>
      </c>
      <c r="R13" s="19">
        <f t="shared" si="11"/>
        <v>4253.3999999999996</v>
      </c>
      <c r="S13" s="20">
        <f t="shared" si="12"/>
        <v>638.01</v>
      </c>
      <c r="T13" s="21">
        <f t="shared" si="13"/>
        <v>37.979999999999997</v>
      </c>
      <c r="U13" s="19"/>
      <c r="V13" s="19">
        <f t="shared" si="14"/>
        <v>750.6</v>
      </c>
      <c r="W13" s="19">
        <f t="shared" si="17"/>
        <v>4253.3999999999996</v>
      </c>
      <c r="X13" s="22">
        <v>0</v>
      </c>
      <c r="Y13" s="23">
        <f t="shared" si="15"/>
        <v>0</v>
      </c>
      <c r="Z13" s="23">
        <f>ROUND(W13+X13,2)</f>
        <v>4253.3999999999996</v>
      </c>
      <c r="AA13" s="24"/>
      <c r="AC13" s="25">
        <f t="shared" si="8"/>
        <v>638.01</v>
      </c>
      <c r="AD13" s="28"/>
      <c r="AE13" s="28"/>
    </row>
    <row r="14" spans="1:31" s="6" customFormat="1" ht="15.75">
      <c r="A14" s="11">
        <v>12</v>
      </c>
      <c r="B14" s="12"/>
      <c r="C14" s="27"/>
      <c r="D14" s="27"/>
      <c r="E14" s="29"/>
      <c r="F14" s="15">
        <v>166.8</v>
      </c>
      <c r="G14" s="16">
        <v>20</v>
      </c>
      <c r="H14" s="17">
        <f t="shared" si="9"/>
        <v>3336</v>
      </c>
      <c r="I14" s="17">
        <f t="shared" si="0"/>
        <v>250.2</v>
      </c>
      <c r="J14" s="17">
        <f t="shared" si="1"/>
        <v>166.8</v>
      </c>
      <c r="K14" s="17">
        <f t="shared" si="2"/>
        <v>366.96</v>
      </c>
      <c r="L14" s="17">
        <f t="shared" si="3"/>
        <v>300.24</v>
      </c>
      <c r="M14" s="17">
        <f t="shared" si="4"/>
        <v>66.72</v>
      </c>
      <c r="N14" s="17">
        <f t="shared" si="5"/>
        <v>66.72</v>
      </c>
      <c r="O14" s="18">
        <f>ROUND((H14+I14+K14+M14+N14),2)</f>
        <v>4086.6</v>
      </c>
      <c r="P14" s="19">
        <f t="shared" si="6"/>
        <v>33.36</v>
      </c>
      <c r="Q14" s="19">
        <f t="shared" si="7"/>
        <v>467.04</v>
      </c>
      <c r="R14" s="19">
        <f t="shared" si="11"/>
        <v>2835.6</v>
      </c>
      <c r="S14" s="20">
        <f t="shared" si="12"/>
        <v>425.34</v>
      </c>
      <c r="T14" s="21">
        <f t="shared" si="13"/>
        <v>25.32</v>
      </c>
      <c r="U14" s="19"/>
      <c r="V14" s="19">
        <f t="shared" si="14"/>
        <v>500.4</v>
      </c>
      <c r="W14" s="19">
        <f>ROUND(H14-V14,2)</f>
        <v>2835.6</v>
      </c>
      <c r="X14" s="22">
        <v>0</v>
      </c>
      <c r="Y14" s="23">
        <f t="shared" si="15"/>
        <v>0</v>
      </c>
      <c r="Z14" s="23">
        <f t="shared" si="16"/>
        <v>2835.6</v>
      </c>
      <c r="AA14" s="24"/>
      <c r="AC14" s="25">
        <f t="shared" si="8"/>
        <v>425.34</v>
      </c>
      <c r="AD14" s="28"/>
      <c r="AE14" s="28"/>
    </row>
    <row r="15" spans="1:31" s="6" customFormat="1" ht="15.75">
      <c r="A15" s="11">
        <v>13</v>
      </c>
      <c r="B15" s="12"/>
      <c r="C15" s="27"/>
      <c r="D15" s="27"/>
      <c r="E15" s="29"/>
      <c r="F15" s="15">
        <v>166.8</v>
      </c>
      <c r="G15" s="16">
        <v>20</v>
      </c>
      <c r="H15" s="17">
        <f t="shared" si="9"/>
        <v>3336</v>
      </c>
      <c r="I15" s="17">
        <f t="shared" si="0"/>
        <v>250.2</v>
      </c>
      <c r="J15" s="17">
        <f t="shared" si="1"/>
        <v>166.8</v>
      </c>
      <c r="K15" s="17">
        <f t="shared" si="2"/>
        <v>366.96</v>
      </c>
      <c r="L15" s="17">
        <f t="shared" si="3"/>
        <v>300.24</v>
      </c>
      <c r="M15" s="17">
        <f t="shared" si="4"/>
        <v>66.72</v>
      </c>
      <c r="N15" s="17">
        <f t="shared" si="5"/>
        <v>66.72</v>
      </c>
      <c r="O15" s="18">
        <f t="shared" si="10"/>
        <v>4086.6</v>
      </c>
      <c r="P15" s="19">
        <f t="shared" si="6"/>
        <v>33.36</v>
      </c>
      <c r="Q15" s="19">
        <f t="shared" si="7"/>
        <v>467.04</v>
      </c>
      <c r="R15" s="19">
        <f>ROUND(H15-(P15+Q15),2)</f>
        <v>2835.6</v>
      </c>
      <c r="S15" s="20">
        <f t="shared" si="12"/>
        <v>425.34</v>
      </c>
      <c r="T15" s="21">
        <f t="shared" si="13"/>
        <v>25.32</v>
      </c>
      <c r="U15" s="19"/>
      <c r="V15" s="19">
        <f>ROUND((J15+L15+P15+U15),2)</f>
        <v>500.4</v>
      </c>
      <c r="W15" s="19">
        <f t="shared" si="17"/>
        <v>2835.6</v>
      </c>
      <c r="X15" s="22">
        <v>0</v>
      </c>
      <c r="Y15" s="23">
        <f t="shared" si="15"/>
        <v>0</v>
      </c>
      <c r="Z15" s="23">
        <f>ROUND(W15+X15,2)</f>
        <v>2835.6</v>
      </c>
      <c r="AA15" s="24"/>
      <c r="AC15" s="25">
        <f t="shared" si="8"/>
        <v>425.34</v>
      </c>
      <c r="AD15" s="28"/>
      <c r="AE15" s="28"/>
    </row>
    <row r="16" spans="1:31" s="6" customFormat="1" ht="15.75">
      <c r="A16" s="30"/>
      <c r="B16" s="31" t="s">
        <v>26</v>
      </c>
      <c r="C16" s="31"/>
      <c r="D16" s="31"/>
      <c r="E16" s="31"/>
      <c r="F16" s="32"/>
      <c r="G16" s="33">
        <f>SUM(G3:G15)</f>
        <v>318</v>
      </c>
      <c r="H16" s="17">
        <f>ROUND(SUM(H3:H15),2)</f>
        <v>53042.400000000001</v>
      </c>
      <c r="I16" s="17">
        <f t="shared" ref="I16:S16" si="18">ROUND(SUM(I3:I15),2)</f>
        <v>3978.18</v>
      </c>
      <c r="J16" s="17">
        <f t="shared" si="18"/>
        <v>2652.12</v>
      </c>
      <c r="K16" s="17">
        <f t="shared" si="18"/>
        <v>5834.66</v>
      </c>
      <c r="L16" s="17">
        <f t="shared" si="18"/>
        <v>4773.82</v>
      </c>
      <c r="M16" s="17">
        <f t="shared" si="18"/>
        <v>1060.8599999999999</v>
      </c>
      <c r="N16" s="17">
        <f t="shared" si="18"/>
        <v>1060.8599999999999</v>
      </c>
      <c r="O16" s="17">
        <f t="shared" si="18"/>
        <v>64976.959999999999</v>
      </c>
      <c r="P16" s="17">
        <f t="shared" si="18"/>
        <v>530.41999999999996</v>
      </c>
      <c r="Q16" s="17">
        <f t="shared" si="18"/>
        <v>7425.94</v>
      </c>
      <c r="R16" s="17">
        <f t="shared" si="18"/>
        <v>45086.04</v>
      </c>
      <c r="S16" s="17">
        <f t="shared" si="18"/>
        <v>6762.91</v>
      </c>
      <c r="T16" s="17">
        <f>ROUND(SUM(T3:T15),2)</f>
        <v>402.6</v>
      </c>
      <c r="U16" s="17">
        <f t="shared" ref="U16:Z16" si="19">ROUND(SUM(U3:U15),2)</f>
        <v>1063.3499999999999</v>
      </c>
      <c r="V16" s="17">
        <f t="shared" si="19"/>
        <v>9019.7099999999991</v>
      </c>
      <c r="W16" s="17">
        <f t="shared" si="19"/>
        <v>44022.69</v>
      </c>
      <c r="X16" s="17">
        <f t="shared" si="19"/>
        <v>0</v>
      </c>
      <c r="Y16" s="17">
        <f t="shared" si="19"/>
        <v>0</v>
      </c>
      <c r="Z16" s="34">
        <f t="shared" si="19"/>
        <v>44022.69</v>
      </c>
      <c r="AC16" s="25">
        <f t="shared" si="8"/>
        <v>6762.91</v>
      </c>
    </row>
    <row r="17" spans="2:23">
      <c r="M17" s="37"/>
      <c r="N17" s="37"/>
      <c r="S17" s="37"/>
    </row>
    <row r="18" spans="2:23">
      <c r="S18" s="35" t="s">
        <v>27</v>
      </c>
      <c r="T18" s="35" t="s">
        <v>28</v>
      </c>
    </row>
    <row r="19" spans="2:23">
      <c r="R19" s="35" t="s">
        <v>28</v>
      </c>
    </row>
    <row r="21" spans="2:23" ht="15.75">
      <c r="B21" s="6"/>
      <c r="C21" s="6"/>
      <c r="D21" s="6"/>
      <c r="E21" s="39"/>
      <c r="F21" s="6" t="s">
        <v>29</v>
      </c>
      <c r="G21" s="40">
        <v>3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41"/>
      <c r="W21" s="6"/>
    </row>
    <row r="22" spans="2:23" ht="15.75" customHeight="1">
      <c r="B22" s="6"/>
      <c r="C22" s="6"/>
      <c r="D22" s="6"/>
      <c r="E22" s="39"/>
      <c r="F22" s="6" t="s">
        <v>30</v>
      </c>
      <c r="G22" s="42">
        <v>20.5</v>
      </c>
      <c r="H22" s="6"/>
      <c r="I22" s="6"/>
      <c r="J22" s="6"/>
      <c r="K22" s="6"/>
      <c r="L22" s="6"/>
      <c r="M22" s="6"/>
      <c r="N22" s="43" t="s">
        <v>31</v>
      </c>
      <c r="O22" s="43"/>
      <c r="P22" s="43"/>
      <c r="Q22" s="43"/>
      <c r="R22" s="43"/>
      <c r="S22" s="43"/>
      <c r="T22" s="43"/>
      <c r="U22" s="6"/>
      <c r="V22" s="6"/>
      <c r="W22" s="6"/>
    </row>
    <row r="23" spans="2:23" ht="15.75">
      <c r="B23" s="6"/>
      <c r="C23" s="6"/>
      <c r="D23" s="6"/>
      <c r="E23" s="39"/>
      <c r="F23" s="6"/>
      <c r="G23" s="6"/>
      <c r="H23" s="6"/>
      <c r="I23" s="6"/>
      <c r="J23" s="6" t="s">
        <v>28</v>
      </c>
      <c r="K23" s="6"/>
      <c r="L23" s="6"/>
      <c r="M23" s="6"/>
      <c r="N23" s="43"/>
      <c r="O23" s="43"/>
      <c r="P23" s="43"/>
      <c r="Q23" s="43"/>
      <c r="R23" s="43"/>
      <c r="S23" s="43"/>
      <c r="T23" s="43"/>
      <c r="U23" s="6"/>
      <c r="V23" s="6"/>
      <c r="W23" s="6"/>
    </row>
    <row r="24" spans="2:23" ht="15.75">
      <c r="B24" s="6"/>
      <c r="C24" s="6"/>
      <c r="D24" s="6"/>
      <c r="E24" s="39"/>
      <c r="F24" s="6" t="s">
        <v>32</v>
      </c>
      <c r="G24" s="44">
        <f>I16+K16+M16</f>
        <v>10873.7</v>
      </c>
      <c r="H24" s="6"/>
      <c r="I24" s="6"/>
      <c r="J24" s="6"/>
      <c r="K24" s="6"/>
      <c r="L24" s="6"/>
      <c r="M24" s="6"/>
      <c r="N24" s="43"/>
      <c r="O24" s="43"/>
      <c r="P24" s="43"/>
      <c r="Q24" s="43"/>
      <c r="R24" s="43"/>
      <c r="S24" s="43"/>
      <c r="T24" s="43"/>
      <c r="U24" s="6"/>
      <c r="V24" s="6"/>
      <c r="W24" s="6" t="s">
        <v>28</v>
      </c>
    </row>
    <row r="25" spans="2:23" ht="15.75">
      <c r="B25" s="6"/>
      <c r="C25" s="6"/>
      <c r="D25" s="6"/>
      <c r="E25" s="39"/>
      <c r="F25" s="6" t="s">
        <v>33</v>
      </c>
      <c r="G25" s="44">
        <f>J16+L16</f>
        <v>7425.94</v>
      </c>
      <c r="H25" s="6"/>
      <c r="I25" s="6"/>
      <c r="J25" s="6"/>
      <c r="K25" s="6"/>
      <c r="L25" s="6"/>
      <c r="M25" s="6"/>
      <c r="N25" s="6"/>
      <c r="O25" s="45"/>
      <c r="P25" s="45"/>
      <c r="Q25" s="45"/>
      <c r="R25" s="45"/>
      <c r="S25" s="45"/>
      <c r="T25" s="6"/>
      <c r="U25" s="46"/>
      <c r="V25" s="46"/>
      <c r="W25" s="46"/>
    </row>
    <row r="26" spans="2:23" ht="16.5" thickBot="1">
      <c r="B26" s="6"/>
      <c r="C26" s="6"/>
      <c r="D26" s="6"/>
      <c r="E26" s="39"/>
      <c r="F26" s="6" t="s">
        <v>34</v>
      </c>
      <c r="G26" s="44">
        <f>M16</f>
        <v>1060.8599999999999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46"/>
      <c r="V26" s="46"/>
      <c r="W26" s="46"/>
    </row>
    <row r="27" spans="2:23" ht="17.25" thickTop="1" thickBot="1">
      <c r="B27" s="6"/>
      <c r="C27" s="6"/>
      <c r="D27" s="6"/>
      <c r="E27" s="39"/>
      <c r="F27" s="47" t="s">
        <v>13</v>
      </c>
      <c r="G27" s="6"/>
      <c r="H27" s="6"/>
      <c r="I27" s="6"/>
      <c r="J27" s="6"/>
      <c r="K27" s="6"/>
      <c r="L27" s="6"/>
      <c r="M27" s="48" t="s">
        <v>35</v>
      </c>
      <c r="N27" s="49">
        <f>ROUND(SUM(P16+L16+J16+G24+G26),2)</f>
        <v>19890.919999999998</v>
      </c>
      <c r="O27" s="6"/>
      <c r="P27" s="6"/>
      <c r="Q27" s="6"/>
      <c r="R27" s="50" t="s">
        <v>36</v>
      </c>
      <c r="S27" s="50"/>
      <c r="T27" s="51">
        <f>Y16</f>
        <v>0</v>
      </c>
      <c r="U27" s="52" t="s">
        <v>28</v>
      </c>
      <c r="V27" s="52"/>
      <c r="W27" s="53" t="s">
        <v>28</v>
      </c>
    </row>
    <row r="28" spans="2:23" ht="17.25" thickTop="1" thickBot="1">
      <c r="B28" s="6"/>
      <c r="C28" s="6"/>
      <c r="D28" s="6"/>
      <c r="E28" s="39"/>
      <c r="F28" s="47"/>
      <c r="G28" s="54">
        <f>ROUND(SUM(Z16+T27+N27+U16),2)</f>
        <v>64976.959999999999</v>
      </c>
      <c r="H28" s="6"/>
      <c r="I28" s="44"/>
      <c r="J28" s="44"/>
      <c r="K28" s="44"/>
      <c r="L28" s="44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2:23" ht="16.5" thickTop="1">
      <c r="B29" s="6"/>
      <c r="C29" s="6"/>
      <c r="D29" s="6"/>
      <c r="E29" s="39"/>
      <c r="F29" s="55"/>
      <c r="G29" s="56"/>
      <c r="H29" s="6"/>
      <c r="I29" s="44"/>
      <c r="J29" s="44"/>
      <c r="K29" s="44"/>
      <c r="L29" s="44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2:23" ht="15.75">
      <c r="B30" s="6"/>
      <c r="C30" s="6"/>
      <c r="D30" s="6"/>
      <c r="E30" s="39"/>
      <c r="F30" s="55"/>
      <c r="G30" s="56"/>
      <c r="H30" s="6"/>
      <c r="I30" s="44"/>
      <c r="J30" s="44"/>
      <c r="K30" s="44"/>
      <c r="L30" s="44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2:23" ht="15.75">
      <c r="B31" s="6"/>
      <c r="C31" s="6"/>
      <c r="D31" s="6"/>
      <c r="E31" s="39"/>
      <c r="F31" s="55"/>
      <c r="G31" s="56"/>
      <c r="H31" s="6"/>
      <c r="I31" s="44"/>
      <c r="J31" s="44"/>
      <c r="K31" s="44"/>
      <c r="L31" s="44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2:23" ht="15.75">
      <c r="B32" s="6"/>
      <c r="C32" s="6"/>
      <c r="D32" s="6"/>
      <c r="E32" s="39"/>
      <c r="F32" s="55"/>
      <c r="G32" s="56"/>
      <c r="H32" s="6"/>
      <c r="I32" s="44"/>
      <c r="J32" s="44"/>
      <c r="K32" s="44"/>
      <c r="L32" s="44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2:23" ht="15.75">
      <c r="B33" s="6"/>
      <c r="C33" s="6"/>
      <c r="D33" s="6"/>
      <c r="E33" s="39"/>
      <c r="F33" s="55"/>
      <c r="G33" s="56"/>
      <c r="H33" s="6"/>
      <c r="I33" s="44"/>
      <c r="J33" s="44"/>
      <c r="K33" s="44"/>
      <c r="L33" s="44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2:23" ht="15.75">
      <c r="B34" s="6"/>
      <c r="C34" s="6"/>
      <c r="D34" s="6"/>
      <c r="E34" s="39"/>
      <c r="F34" s="57" t="s">
        <v>37</v>
      </c>
      <c r="G34" s="57"/>
      <c r="H34" s="57"/>
      <c r="I34" s="58">
        <f>M16</f>
        <v>1060.8599999999999</v>
      </c>
      <c r="J34" s="44"/>
      <c r="K34" s="44"/>
      <c r="L34" s="44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2:23" ht="15.75">
      <c r="B35" s="6"/>
      <c r="C35" s="6"/>
      <c r="D35" s="6"/>
      <c r="E35" s="39"/>
      <c r="F35" s="57" t="s">
        <v>38</v>
      </c>
      <c r="G35" s="57"/>
      <c r="H35" s="57"/>
      <c r="I35" s="58">
        <f>ROUND(K16+L16,2)</f>
        <v>10608.48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2:23" ht="15.75">
      <c r="B36" s="6"/>
      <c r="C36" s="6"/>
      <c r="D36" s="6"/>
      <c r="E36" s="39"/>
      <c r="F36" s="57" t="s">
        <v>39</v>
      </c>
      <c r="G36" s="57"/>
      <c r="H36" s="57"/>
      <c r="I36" s="58">
        <f>ROUND(I16+J16,2)</f>
        <v>6630.3</v>
      </c>
      <c r="J36" s="6"/>
      <c r="K36" s="6"/>
      <c r="L36" s="6"/>
      <c r="M36" s="6"/>
      <c r="N36" s="6"/>
      <c r="O36" s="6"/>
      <c r="P36" s="41"/>
      <c r="Q36" s="41"/>
      <c r="R36" s="6"/>
      <c r="S36" s="6"/>
      <c r="T36" s="6"/>
      <c r="U36" s="6" t="s">
        <v>28</v>
      </c>
      <c r="V36" s="6"/>
      <c r="W36" s="6"/>
    </row>
    <row r="37" spans="2:23">
      <c r="F37" s="57" t="s">
        <v>40</v>
      </c>
      <c r="G37" s="57"/>
      <c r="H37" s="57"/>
      <c r="I37" s="58">
        <f>ROUND(M16+P16,2)</f>
        <v>1591.28</v>
      </c>
    </row>
    <row r="39" spans="2:23">
      <c r="G39" s="59"/>
    </row>
    <row r="41" spans="2:23">
      <c r="G41" s="59"/>
    </row>
    <row r="42" spans="2:23">
      <c r="N42" s="37"/>
      <c r="S42" s="37"/>
      <c r="V42" s="37"/>
    </row>
    <row r="44" spans="2:23">
      <c r="S44" s="59"/>
    </row>
    <row r="46" spans="2:23">
      <c r="N46" s="37"/>
      <c r="S46" s="37"/>
      <c r="V46" s="37"/>
    </row>
  </sheetData>
  <mergeCells count="13">
    <mergeCell ref="F37:H37"/>
    <mergeCell ref="F27:F28"/>
    <mergeCell ref="R27:S27"/>
    <mergeCell ref="U27:V27"/>
    <mergeCell ref="F34:H34"/>
    <mergeCell ref="F35:H35"/>
    <mergeCell ref="F36:H36"/>
    <mergeCell ref="A1:V1"/>
    <mergeCell ref="AC2:AE2"/>
    <mergeCell ref="N22:T24"/>
    <mergeCell ref="O25:S25"/>
    <mergeCell ref="U25:W25"/>
    <mergeCell ref="U26:W26"/>
  </mergeCells>
  <conditionalFormatting sqref="AC3:AC16">
    <cfRule type="cellIs" dxfId="1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Chef</cp:lastModifiedBy>
  <dcterms:created xsi:type="dcterms:W3CDTF">2022-11-17T06:56:36Z</dcterms:created>
  <dcterms:modified xsi:type="dcterms:W3CDTF">2022-11-17T06:57:57Z</dcterms:modified>
</cp:coreProperties>
</file>